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ismeni test" sheetId="1" r:id="rId1"/>
  </sheets>
  <calcPr calcId="125725"/>
</workbook>
</file>

<file path=xl/calcChain.xml><?xml version="1.0" encoding="utf-8"?>
<calcChain xmlns="http://schemas.openxmlformats.org/spreadsheetml/2006/main">
  <c r="O11" i="1"/>
  <c r="T7"/>
  <c r="T14"/>
  <c r="S5"/>
  <c r="S6"/>
  <c r="S7"/>
  <c r="S8"/>
  <c r="S18" s="1"/>
  <c r="S9"/>
  <c r="S10"/>
  <c r="S11"/>
  <c r="S12"/>
  <c r="S13"/>
  <c r="S14"/>
  <c r="D16"/>
  <c r="E16"/>
  <c r="F16"/>
  <c r="G16"/>
  <c r="H16"/>
  <c r="I16"/>
  <c r="J16"/>
  <c r="K16"/>
  <c r="L16"/>
  <c r="M16"/>
  <c r="N16"/>
  <c r="C16"/>
  <c r="Q5"/>
  <c r="T5" s="1"/>
  <c r="Q6"/>
  <c r="T6" s="1"/>
  <c r="Q7"/>
  <c r="Q8"/>
  <c r="T8" s="1"/>
  <c r="Q9"/>
  <c r="T9" s="1"/>
  <c r="Q10"/>
  <c r="T10" s="1"/>
  <c r="Q11"/>
  <c r="T11" s="1"/>
  <c r="Q12"/>
  <c r="T12" s="1"/>
  <c r="Q13"/>
  <c r="T13" s="1"/>
  <c r="Q14"/>
  <c r="P5"/>
  <c r="P6"/>
  <c r="P7"/>
  <c r="P8"/>
  <c r="P9"/>
  <c r="P10"/>
  <c r="P11"/>
  <c r="P12"/>
  <c r="P13"/>
  <c r="P14"/>
  <c r="O12"/>
  <c r="O5"/>
  <c r="O9"/>
  <c r="O10"/>
  <c r="O14"/>
  <c r="O6"/>
  <c r="O13"/>
  <c r="O8"/>
  <c r="O7"/>
  <c r="Q25" l="1"/>
  <c r="S21"/>
  <c r="S24"/>
  <c r="Q19"/>
  <c r="Q22"/>
</calcChain>
</file>

<file path=xl/sharedStrings.xml><?xml version="1.0" encoding="utf-8"?>
<sst xmlns="http://schemas.openxmlformats.org/spreadsheetml/2006/main" count="38" uniqueCount="38">
  <si>
    <t>Prosjek učenika</t>
  </si>
  <si>
    <t>R.br.</t>
  </si>
  <si>
    <t>PREZIME I IME UČENIKA</t>
  </si>
  <si>
    <t>HRVATSKI</t>
  </si>
  <si>
    <t>ENGLESKI</t>
  </si>
  <si>
    <t>NJEMAČKI</t>
  </si>
  <si>
    <t>GLAZBENI</t>
  </si>
  <si>
    <t>LIKOVNI</t>
  </si>
  <si>
    <t>POVIJEST</t>
  </si>
  <si>
    <t>ZEMLJOPIS</t>
  </si>
  <si>
    <t>MATEMATIKA</t>
  </si>
  <si>
    <t>FIZIKA</t>
  </si>
  <si>
    <t>KEMIJA</t>
  </si>
  <si>
    <t>BIOLOGIJA</t>
  </si>
  <si>
    <t>INFORMATIKA</t>
  </si>
  <si>
    <t>Anić, Ivan</t>
  </si>
  <si>
    <t>Alić, Luka</t>
  </si>
  <si>
    <t>Carević, Mario</t>
  </si>
  <si>
    <t>Živković, Ana</t>
  </si>
  <si>
    <t>Dragić, Marija</t>
  </si>
  <si>
    <t>Uglik, Alena</t>
  </si>
  <si>
    <t>Markulić, Sanja</t>
  </si>
  <si>
    <t>Rosić, Nikola</t>
  </si>
  <si>
    <t>Drpić, Dinka</t>
  </si>
  <si>
    <t>Kranjčar, Nikolina</t>
  </si>
  <si>
    <t>Broj predmeta</t>
  </si>
  <si>
    <t>Ukupno bodova</t>
  </si>
  <si>
    <t>Prosjek ocjena</t>
  </si>
  <si>
    <t>Prosjek po predmetu</t>
  </si>
  <si>
    <t>Najveći prosjek</t>
  </si>
  <si>
    <t>Broj neopravdanih sati</t>
  </si>
  <si>
    <t>Zalaganje</t>
  </si>
  <si>
    <t>Broj učenika s dobrim vladanjem</t>
  </si>
  <si>
    <t>Broj učenika s lošim vladanjem</t>
  </si>
  <si>
    <t>Broj učenika s uzornim vladanjem</t>
  </si>
  <si>
    <t>Najmanji prosjek</t>
  </si>
  <si>
    <t>Prosjek bodova razreda</t>
  </si>
  <si>
    <t>Ocjena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</si>
</sst>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2" borderId="7" xfId="1" applyBorder="1" applyAlignment="1">
      <alignment horizontal="center" vertical="center"/>
    </xf>
    <xf numFmtId="0" fontId="3" fillId="2" borderId="13" xfId="1" applyBorder="1" applyAlignment="1">
      <alignment horizontal="center" vertical="center" textRotation="90"/>
    </xf>
    <xf numFmtId="0" fontId="3" fillId="2" borderId="7" xfId="1" applyBorder="1" applyAlignment="1">
      <alignment horizontal="center" vertical="center" textRotation="90"/>
    </xf>
    <xf numFmtId="0" fontId="3" fillId="2" borderId="11" xfId="1" applyBorder="1" applyAlignment="1">
      <alignment horizontal="center" vertical="center" textRotation="90"/>
    </xf>
    <xf numFmtId="0" fontId="1" fillId="0" borderId="3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4" xfId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2" borderId="14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Isticanje1" xfId="1" builtinId="29"/>
    <cellStyle name="Obično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" formatCode="0.00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alignment horizontal="center" vertical="bottom" textRotation="9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'Pismeni test'!$Q$4</c:f>
              <c:strCache>
                <c:ptCount val="1"/>
                <c:pt idx="0">
                  <c:v>Prosjek ocjena</c:v>
                </c:pt>
              </c:strCache>
            </c:strRef>
          </c:tx>
          <c:cat>
            <c:strRef>
              <c:f>'Pismeni test'!$B$5:$B$14</c:f>
              <c:strCache>
                <c:ptCount val="10"/>
                <c:pt idx="0">
                  <c:v>Alić, Luka</c:v>
                </c:pt>
                <c:pt idx="1">
                  <c:v>Markulić, Sanja</c:v>
                </c:pt>
                <c:pt idx="2">
                  <c:v>Kranjčar, Nikolina</c:v>
                </c:pt>
                <c:pt idx="3">
                  <c:v>Drpić, Dinka</c:v>
                </c:pt>
                <c:pt idx="4">
                  <c:v>Carević, Mario</c:v>
                </c:pt>
                <c:pt idx="5">
                  <c:v>Živković, Ana</c:v>
                </c:pt>
                <c:pt idx="6">
                  <c:v>Uglik, Alena</c:v>
                </c:pt>
                <c:pt idx="7">
                  <c:v>Anić, Ivan</c:v>
                </c:pt>
                <c:pt idx="8">
                  <c:v>Rosić, Nikola</c:v>
                </c:pt>
                <c:pt idx="9">
                  <c:v>Dragić, Marija</c:v>
                </c:pt>
              </c:strCache>
            </c:strRef>
          </c:cat>
          <c:val>
            <c:numRef>
              <c:f>'Pismeni test'!$Q$5:$Q$14</c:f>
              <c:numCache>
                <c:formatCode>0.00</c:formatCode>
                <c:ptCount val="10"/>
                <c:pt idx="0">
                  <c:v>4.833333333333333</c:v>
                </c:pt>
                <c:pt idx="1">
                  <c:v>4.416666666666667</c:v>
                </c:pt>
                <c:pt idx="2">
                  <c:v>4.416666666666667</c:v>
                </c:pt>
                <c:pt idx="3">
                  <c:v>3.75</c:v>
                </c:pt>
                <c:pt idx="4">
                  <c:v>3.3333333333333335</c:v>
                </c:pt>
                <c:pt idx="5">
                  <c:v>3.25</c:v>
                </c:pt>
                <c:pt idx="6">
                  <c:v>3.1666666666666665</c:v>
                </c:pt>
                <c:pt idx="7">
                  <c:v>3</c:v>
                </c:pt>
                <c:pt idx="8">
                  <c:v>3</c:v>
                </c:pt>
                <c:pt idx="9">
                  <c:v>2.5833333333333335</c:v>
                </c:pt>
              </c:numCache>
            </c:numRef>
          </c:val>
        </c:ser>
        <c:shape val="box"/>
        <c:axId val="84502016"/>
        <c:axId val="84503552"/>
        <c:axId val="0"/>
      </c:bar3DChart>
      <c:catAx>
        <c:axId val="84502016"/>
        <c:scaling>
          <c:orientation val="minMax"/>
        </c:scaling>
        <c:axPos val="b"/>
        <c:tickLblPos val="nextTo"/>
        <c:txPr>
          <a:bodyPr rot="-3000000" vert="horz"/>
          <a:lstStyle/>
          <a:p>
            <a:pPr>
              <a:defRPr/>
            </a:pPr>
            <a:endParaRPr lang="sr-Latn-CS"/>
          </a:p>
        </c:txPr>
        <c:crossAx val="84503552"/>
        <c:crosses val="autoZero"/>
        <c:auto val="1"/>
        <c:lblAlgn val="ctr"/>
        <c:lblOffset val="100"/>
      </c:catAx>
      <c:valAx>
        <c:axId val="84503552"/>
        <c:scaling>
          <c:orientation val="minMax"/>
        </c:scaling>
        <c:axPos val="l"/>
        <c:majorGridlines/>
        <c:numFmt formatCode="0.00" sourceLinked="1"/>
        <c:tickLblPos val="nextTo"/>
        <c:crossAx val="84502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8002</xdr:colOff>
      <xdr:row>16</xdr:row>
      <xdr:rowOff>183586</xdr:rowOff>
    </xdr:from>
    <xdr:to>
      <xdr:col>14</xdr:col>
      <xdr:colOff>86591</xdr:colOff>
      <xdr:row>25</xdr:row>
      <xdr:rowOff>17319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4:T14" totalsRowShown="0" headerRowDxfId="22" dataDxfId="21" tableBorderDxfId="20">
  <autoFilter ref="A4:T14">
    <filterColumn colId="14"/>
    <filterColumn colId="15"/>
    <filterColumn colId="16"/>
    <filterColumn colId="17"/>
    <filterColumn colId="18"/>
    <filterColumn colId="19"/>
  </autoFilter>
  <sortState ref="A5:O14">
    <sortCondition descending="1" ref="O4:O14"/>
  </sortState>
  <tableColumns count="20">
    <tableColumn id="1" name="R.br." dataDxfId="19"/>
    <tableColumn id="2" name="PREZIME I IME UČENIKA" dataDxfId="18"/>
    <tableColumn id="3" name="HRVATSKI" dataDxfId="17"/>
    <tableColumn id="4" name="ENGLESKI" dataDxfId="16"/>
    <tableColumn id="5" name="NJEMAČKI" dataDxfId="15"/>
    <tableColumn id="6" name="GLAZBENI" dataDxfId="14"/>
    <tableColumn id="7" name="LIKOVNI" dataDxfId="13"/>
    <tableColumn id="8" name="POVIJEST" dataDxfId="12"/>
    <tableColumn id="9" name="ZEMLJOPIS" dataDxfId="11"/>
    <tableColumn id="10" name="MATEMATIKA" dataDxfId="10"/>
    <tableColumn id="11" name="FIZIKA" dataDxfId="9"/>
    <tableColumn id="12" name="KEMIJA" dataDxfId="8"/>
    <tableColumn id="13" name="BIOLOGIJA" dataDxfId="7"/>
    <tableColumn id="14" name="INFORMATIKA" dataDxfId="6"/>
    <tableColumn id="16" name="Ukupno bodova" dataDxfId="5">
      <calculatedColumnFormula>SUM(Table2[[#This Row],[HRVATSKI]:[INFORMATIKA]])</calculatedColumnFormula>
    </tableColumn>
    <tableColumn id="17" name="Broj predmeta" dataDxfId="4">
      <calculatedColumnFormula>COUNT(Table2[[#This Row],[HRVATSKI]:[INFORMATIKA]])</calculatedColumnFormula>
    </tableColumn>
    <tableColumn id="18" name="Prosjek ocjena" dataDxfId="3">
      <calculatedColumnFormula>AVERAGE(Table2[[#This Row],[HRVATSKI]:[INFORMATIKA]])</calculatedColumnFormula>
    </tableColumn>
    <tableColumn id="19" name="Broj neopravdanih sati" dataDxfId="2"/>
    <tableColumn id="20" name="Zalaganje" dataDxfId="1">
      <calculatedColumnFormula>IF(Table2[[#This Row],[Broj neopravdanih sati]]&lt;=3,"Uzorno",IF(Table2[[#This Row],[Broj neopravdanih sati]]&lt;=7,"Dobro","Loše"))</calculatedColumnFormula>
    </tableColumn>
    <tableColumn id="22" name="Ocjena" dataDxfId="0">
      <calculatedColumnFormula>IF(COUNTIF(Table2[[#This Row],[HRVATSKI]:[INFORMATIKA]],1)&gt;=1,1,IF(Table2[[#This Row],[Prosjek ocjena]]&gt;=4.5,5,IF(Table2[[#This Row],[Prosjek ocjena]]&gt;=3.5,4,IF(Table2[[#This Row],[Prosjek ocjena]]&gt;=2.5,3,2))))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zoomScale="85" zoomScaleNormal="85" workbookViewId="0">
      <selection activeCell="O11" sqref="O11"/>
    </sheetView>
  </sheetViews>
  <sheetFormatPr defaultRowHeight="15"/>
  <cols>
    <col min="1" max="1" width="9.7109375" customWidth="1"/>
    <col min="2" max="2" width="26.28515625" customWidth="1"/>
    <col min="3" max="3" width="5.85546875" customWidth="1"/>
    <col min="4" max="5" width="5.42578125" customWidth="1"/>
    <col min="6" max="6" width="4.7109375" customWidth="1"/>
    <col min="7" max="7" width="5.28515625" customWidth="1"/>
    <col min="8" max="8" width="5.140625" customWidth="1"/>
    <col min="9" max="9" width="4.7109375" customWidth="1"/>
    <col min="10" max="10" width="5" customWidth="1"/>
    <col min="11" max="11" width="6.140625" customWidth="1"/>
    <col min="12" max="12" width="5.28515625" customWidth="1"/>
    <col min="13" max="13" width="5.140625" customWidth="1"/>
    <col min="14" max="14" width="4.7109375" customWidth="1"/>
    <col min="15" max="15" width="16.5703125" customWidth="1"/>
    <col min="16" max="16" width="14.5703125" customWidth="1"/>
    <col min="17" max="17" width="19.85546875" customWidth="1"/>
    <col min="18" max="18" width="19.7109375" customWidth="1"/>
    <col min="19" max="19" width="16.85546875" customWidth="1"/>
    <col min="20" max="20" width="7.5703125" customWidth="1"/>
  </cols>
  <sheetData>
    <row r="1" spans="1:2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1" ht="15" customHeight="1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1">
      <c r="A3" s="32" t="s">
        <v>0</v>
      </c>
      <c r="B3" s="33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5"/>
      <c r="P3" s="5"/>
      <c r="Q3" s="5"/>
    </row>
    <row r="4" spans="1:21" ht="75" customHeight="1">
      <c r="A4" s="18" t="s">
        <v>1</v>
      </c>
      <c r="B4" s="17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20" t="s">
        <v>14</v>
      </c>
      <c r="O4" s="17" t="s">
        <v>26</v>
      </c>
      <c r="P4" s="17" t="s">
        <v>25</v>
      </c>
      <c r="Q4" s="17" t="s">
        <v>27</v>
      </c>
      <c r="R4" s="17" t="s">
        <v>30</v>
      </c>
      <c r="S4" s="17" t="s">
        <v>31</v>
      </c>
      <c r="T4" s="17" t="s">
        <v>37</v>
      </c>
      <c r="U4" s="6"/>
    </row>
    <row r="5" spans="1:21">
      <c r="A5" s="12">
        <v>2</v>
      </c>
      <c r="B5" s="8" t="s">
        <v>16</v>
      </c>
      <c r="C5" s="9">
        <v>5</v>
      </c>
      <c r="D5" s="9">
        <v>5</v>
      </c>
      <c r="E5" s="9">
        <v>5</v>
      </c>
      <c r="F5" s="9">
        <v>5</v>
      </c>
      <c r="G5" s="9">
        <v>5</v>
      </c>
      <c r="H5" s="9">
        <v>5</v>
      </c>
      <c r="I5" s="9">
        <v>5</v>
      </c>
      <c r="J5" s="9">
        <v>5</v>
      </c>
      <c r="K5" s="9">
        <v>4</v>
      </c>
      <c r="L5" s="9">
        <v>5</v>
      </c>
      <c r="M5" s="9">
        <v>4</v>
      </c>
      <c r="N5" s="25">
        <v>5</v>
      </c>
      <c r="O5" s="21">
        <f>SUM(Table2[[#This Row],[HRVATSKI]:[INFORMATIKA]])</f>
        <v>58</v>
      </c>
      <c r="P5" s="21">
        <f>COUNT(Table2[[#This Row],[HRVATSKI]:[INFORMATIKA]])</f>
        <v>12</v>
      </c>
      <c r="Q5" s="22">
        <f>AVERAGE(Table2[[#This Row],[HRVATSKI]:[INFORMATIKA]])</f>
        <v>4.833333333333333</v>
      </c>
      <c r="R5" s="30">
        <v>0</v>
      </c>
      <c r="S5" s="30" t="str">
        <f>IF(Table2[[#This Row],[Broj neopravdanih sati]]&lt;=3,"Uzorno",IF(Table2[[#This Row],[Broj neopravdanih sati]]&lt;=7,"Dobro","Loše"))</f>
        <v>Uzorno</v>
      </c>
      <c r="T5" s="30">
        <f>IF(COUNTIF(Table2[[#This Row],[HRVATSKI]:[INFORMATIKA]],1)&gt;=1,1,IF(Table2[[#This Row],[Prosjek ocjena]]&gt;=4.5,5,IF(Table2[[#This Row],[Prosjek ocjena]]&gt;=3.5,4,IF(Table2[[#This Row],[Prosjek ocjena]]&gt;=2.5,3,2))))</f>
        <v>5</v>
      </c>
      <c r="U5" s="6"/>
    </row>
    <row r="6" spans="1:21">
      <c r="A6" s="12">
        <v>7</v>
      </c>
      <c r="B6" s="8" t="s">
        <v>21</v>
      </c>
      <c r="C6" s="9">
        <v>4</v>
      </c>
      <c r="D6" s="9">
        <v>4</v>
      </c>
      <c r="E6" s="9">
        <v>4</v>
      </c>
      <c r="F6" s="9">
        <v>5</v>
      </c>
      <c r="G6" s="9">
        <v>5</v>
      </c>
      <c r="H6" s="9">
        <v>5</v>
      </c>
      <c r="I6" s="9">
        <v>5</v>
      </c>
      <c r="J6" s="9">
        <v>4</v>
      </c>
      <c r="K6" s="9">
        <v>3</v>
      </c>
      <c r="L6" s="9">
        <v>5</v>
      </c>
      <c r="M6" s="9">
        <v>4</v>
      </c>
      <c r="N6" s="25">
        <v>5</v>
      </c>
      <c r="O6" s="23">
        <f>SUM(Table2[[#This Row],[HRVATSKI]:[INFORMATIKA]])</f>
        <v>53</v>
      </c>
      <c r="P6" s="23">
        <f>COUNT(Table2[[#This Row],[HRVATSKI]:[INFORMATIKA]])</f>
        <v>12</v>
      </c>
      <c r="Q6" s="22">
        <f>AVERAGE(Table2[[#This Row],[HRVATSKI]:[INFORMATIKA]])</f>
        <v>4.416666666666667</v>
      </c>
      <c r="R6" s="30">
        <v>3</v>
      </c>
      <c r="S6" s="30" t="str">
        <f>IF(Table2[[#This Row],[Broj neopravdanih sati]]&lt;=3,"Uzorno",IF(Table2[[#This Row],[Broj neopravdanih sati]]&lt;=7,"Dobro","Loše"))</f>
        <v>Uzorno</v>
      </c>
      <c r="T6" s="30">
        <f>IF(COUNTIF(Table2[[#This Row],[HRVATSKI]:[INFORMATIKA]],1)&gt;=1,1,IF(Table2[[#This Row],[Prosjek ocjena]]&gt;=4.5,5,IF(Table2[[#This Row],[Prosjek ocjena]]&gt;=3.5,4,IF(Table2[[#This Row],[Prosjek ocjena]]&gt;=2.5,3,2))))</f>
        <v>4</v>
      </c>
      <c r="U6" s="7"/>
    </row>
    <row r="7" spans="1:21">
      <c r="A7" s="12">
        <v>10</v>
      </c>
      <c r="B7" s="8" t="s">
        <v>24</v>
      </c>
      <c r="C7" s="9">
        <v>4</v>
      </c>
      <c r="D7" s="9">
        <v>4</v>
      </c>
      <c r="E7" s="9">
        <v>5</v>
      </c>
      <c r="F7" s="9">
        <v>5</v>
      </c>
      <c r="G7" s="9">
        <v>5</v>
      </c>
      <c r="H7" s="9">
        <v>5</v>
      </c>
      <c r="I7" s="9">
        <v>5</v>
      </c>
      <c r="J7" s="9">
        <v>4</v>
      </c>
      <c r="K7" s="9">
        <v>3</v>
      </c>
      <c r="L7" s="9">
        <v>4</v>
      </c>
      <c r="M7" s="9">
        <v>4</v>
      </c>
      <c r="N7" s="25">
        <v>5</v>
      </c>
      <c r="O7" s="23">
        <f>SUM(Table2[[#This Row],[HRVATSKI]:[INFORMATIKA]])</f>
        <v>53</v>
      </c>
      <c r="P7" s="23">
        <f>COUNT(Table2[[#This Row],[HRVATSKI]:[INFORMATIKA]])</f>
        <v>12</v>
      </c>
      <c r="Q7" s="22">
        <f>AVERAGE(Table2[[#This Row],[HRVATSKI]:[INFORMATIKA]])</f>
        <v>4.416666666666667</v>
      </c>
      <c r="R7" s="30">
        <v>2</v>
      </c>
      <c r="S7" s="30" t="str">
        <f>IF(Table2[[#This Row],[Broj neopravdanih sati]]&lt;=3,"Uzorno",IF(Table2[[#This Row],[Broj neopravdanih sati]]&lt;=7,"Dobro","Loše"))</f>
        <v>Uzorno</v>
      </c>
      <c r="T7" s="30">
        <f>IF(COUNTIF(Table2[[#This Row],[HRVATSKI]:[INFORMATIKA]],1)&gt;=1,1,IF(Table2[[#This Row],[Prosjek ocjena]]&gt;=4.5,5,IF(Table2[[#This Row],[Prosjek ocjena]]&gt;=3.5,4,IF(Table2[[#This Row],[Prosjek ocjena]]&gt;=2.5,3,2))))</f>
        <v>4</v>
      </c>
      <c r="U7" s="7"/>
    </row>
    <row r="8" spans="1:21">
      <c r="A8" s="12">
        <v>9</v>
      </c>
      <c r="B8" s="8" t="s">
        <v>23</v>
      </c>
      <c r="C8" s="9">
        <v>3</v>
      </c>
      <c r="D8" s="9">
        <v>3</v>
      </c>
      <c r="E8" s="9">
        <v>3</v>
      </c>
      <c r="F8" s="9">
        <v>4</v>
      </c>
      <c r="G8" s="9">
        <v>5</v>
      </c>
      <c r="H8" s="9">
        <v>3</v>
      </c>
      <c r="I8" s="9">
        <v>5</v>
      </c>
      <c r="J8" s="9">
        <v>4</v>
      </c>
      <c r="K8" s="9">
        <v>4</v>
      </c>
      <c r="L8" s="9">
        <v>4</v>
      </c>
      <c r="M8" s="9">
        <v>3</v>
      </c>
      <c r="N8" s="25">
        <v>4</v>
      </c>
      <c r="O8" s="23">
        <f>SUM(Table2[[#This Row],[HRVATSKI]:[INFORMATIKA]])</f>
        <v>45</v>
      </c>
      <c r="P8" s="23">
        <f>COUNT(Table2[[#This Row],[HRVATSKI]:[INFORMATIKA]])</f>
        <v>12</v>
      </c>
      <c r="Q8" s="22">
        <f>AVERAGE(Table2[[#This Row],[HRVATSKI]:[INFORMATIKA]])</f>
        <v>3.75</v>
      </c>
      <c r="R8" s="30">
        <v>7</v>
      </c>
      <c r="S8" s="30" t="str">
        <f>IF(Table2[[#This Row],[Broj neopravdanih sati]]&lt;=3,"Uzorno",IF(Table2[[#This Row],[Broj neopravdanih sati]]&lt;=7,"Dobro","Loše"))</f>
        <v>Dobro</v>
      </c>
      <c r="T8" s="30">
        <f>IF(COUNTIF(Table2[[#This Row],[HRVATSKI]:[INFORMATIKA]],1)&gt;=1,1,IF(Table2[[#This Row],[Prosjek ocjena]]&gt;=4.5,5,IF(Table2[[#This Row],[Prosjek ocjena]]&gt;=3.5,4,IF(Table2[[#This Row],[Prosjek ocjena]]&gt;=2.5,3,2))))</f>
        <v>4</v>
      </c>
      <c r="U8" s="7"/>
    </row>
    <row r="9" spans="1:21">
      <c r="A9" s="12">
        <v>3</v>
      </c>
      <c r="B9" s="8" t="s">
        <v>17</v>
      </c>
      <c r="C9" s="9">
        <v>3</v>
      </c>
      <c r="D9" s="9">
        <v>2</v>
      </c>
      <c r="E9" s="9">
        <v>4</v>
      </c>
      <c r="F9" s="9">
        <v>4</v>
      </c>
      <c r="G9" s="9">
        <v>5</v>
      </c>
      <c r="H9" s="9">
        <v>2</v>
      </c>
      <c r="I9" s="9">
        <v>5</v>
      </c>
      <c r="J9" s="9">
        <v>3</v>
      </c>
      <c r="K9" s="9">
        <v>2</v>
      </c>
      <c r="L9" s="9">
        <v>4</v>
      </c>
      <c r="M9" s="9">
        <v>2</v>
      </c>
      <c r="N9" s="25">
        <v>4</v>
      </c>
      <c r="O9" s="23">
        <f>SUM(Table2[[#This Row],[HRVATSKI]:[INFORMATIKA]])</f>
        <v>40</v>
      </c>
      <c r="P9" s="23">
        <f>COUNT(Table2[[#This Row],[HRVATSKI]:[INFORMATIKA]])</f>
        <v>12</v>
      </c>
      <c r="Q9" s="22">
        <f>AVERAGE(Table2[[#This Row],[HRVATSKI]:[INFORMATIKA]])</f>
        <v>3.3333333333333335</v>
      </c>
      <c r="R9" s="30">
        <v>6</v>
      </c>
      <c r="S9" s="30" t="str">
        <f>IF(Table2[[#This Row],[Broj neopravdanih sati]]&lt;=3,"Uzorno",IF(Table2[[#This Row],[Broj neopravdanih sati]]&lt;=7,"Dobro","Loše"))</f>
        <v>Dobro</v>
      </c>
      <c r="T9" s="30">
        <f>IF(COUNTIF(Table2[[#This Row],[HRVATSKI]:[INFORMATIKA]],1)&gt;=1,1,IF(Table2[[#This Row],[Prosjek ocjena]]&gt;=4.5,5,IF(Table2[[#This Row],[Prosjek ocjena]]&gt;=3.5,4,IF(Table2[[#This Row],[Prosjek ocjena]]&gt;=2.5,3,2))))</f>
        <v>3</v>
      </c>
      <c r="U9" s="7"/>
    </row>
    <row r="10" spans="1:21">
      <c r="A10" s="12">
        <v>4</v>
      </c>
      <c r="B10" s="8" t="s">
        <v>18</v>
      </c>
      <c r="C10" s="9">
        <v>3</v>
      </c>
      <c r="D10" s="9">
        <v>3</v>
      </c>
      <c r="E10" s="9">
        <v>3</v>
      </c>
      <c r="F10" s="9">
        <v>4</v>
      </c>
      <c r="G10" s="9">
        <v>5</v>
      </c>
      <c r="H10" s="9">
        <v>2</v>
      </c>
      <c r="I10" s="9">
        <v>4</v>
      </c>
      <c r="J10" s="9">
        <v>3</v>
      </c>
      <c r="K10" s="9">
        <v>3</v>
      </c>
      <c r="L10" s="9">
        <v>4</v>
      </c>
      <c r="M10" s="9">
        <v>2</v>
      </c>
      <c r="N10" s="25">
        <v>3</v>
      </c>
      <c r="O10" s="23">
        <f>SUM(Table2[[#This Row],[HRVATSKI]:[INFORMATIKA]])</f>
        <v>39</v>
      </c>
      <c r="P10" s="23">
        <f>COUNT(Table2[[#This Row],[HRVATSKI]:[INFORMATIKA]])</f>
        <v>12</v>
      </c>
      <c r="Q10" s="22">
        <f>AVERAGE(Table2[[#This Row],[HRVATSKI]:[INFORMATIKA]])</f>
        <v>3.25</v>
      </c>
      <c r="R10" s="30">
        <v>7</v>
      </c>
      <c r="S10" s="30" t="str">
        <f>IF(Table2[[#This Row],[Broj neopravdanih sati]]&lt;=3,"Uzorno",IF(Table2[[#This Row],[Broj neopravdanih sati]]&lt;=7,"Dobro","Loše"))</f>
        <v>Dobro</v>
      </c>
      <c r="T10" s="30">
        <f>IF(COUNTIF(Table2[[#This Row],[HRVATSKI]:[INFORMATIKA]],1)&gt;=1,1,IF(Table2[[#This Row],[Prosjek ocjena]]&gt;=4.5,5,IF(Table2[[#This Row],[Prosjek ocjena]]&gt;=3.5,4,IF(Table2[[#This Row],[Prosjek ocjena]]&gt;=2.5,3,2))))</f>
        <v>3</v>
      </c>
      <c r="U10" s="7"/>
    </row>
    <row r="11" spans="1:21">
      <c r="A11" s="12">
        <v>6</v>
      </c>
      <c r="B11" s="8" t="s">
        <v>20</v>
      </c>
      <c r="C11" s="9">
        <v>3</v>
      </c>
      <c r="D11" s="9">
        <v>3</v>
      </c>
      <c r="E11" s="9">
        <v>4</v>
      </c>
      <c r="F11" s="9">
        <v>5</v>
      </c>
      <c r="G11" s="9">
        <v>5</v>
      </c>
      <c r="H11" s="9">
        <v>2</v>
      </c>
      <c r="I11" s="9">
        <v>3</v>
      </c>
      <c r="J11" s="9">
        <v>3</v>
      </c>
      <c r="K11" s="9">
        <v>2</v>
      </c>
      <c r="L11" s="9">
        <v>3</v>
      </c>
      <c r="M11" s="9">
        <v>2</v>
      </c>
      <c r="N11" s="25">
        <v>3</v>
      </c>
      <c r="O11" s="23">
        <f>SUM(Table2[[#This Row],[HRVATSKI]:[INFORMATIKA]])</f>
        <v>38</v>
      </c>
      <c r="P11" s="23">
        <f>COUNT(Table2[[#This Row],[HRVATSKI]:[INFORMATIKA]])</f>
        <v>12</v>
      </c>
      <c r="Q11" s="22">
        <f>AVERAGE(Table2[[#This Row],[HRVATSKI]:[INFORMATIKA]])</f>
        <v>3.1666666666666665</v>
      </c>
      <c r="R11" s="30">
        <v>9</v>
      </c>
      <c r="S11" s="30" t="str">
        <f>IF(Table2[[#This Row],[Broj neopravdanih sati]]&lt;=3,"Uzorno",IF(Table2[[#This Row],[Broj neopravdanih sati]]&lt;=7,"Dobro","Loše"))</f>
        <v>Loše</v>
      </c>
      <c r="T11" s="30">
        <f>IF(COUNTIF(Table2[[#This Row],[HRVATSKI]:[INFORMATIKA]],1)&gt;=1,1,IF(Table2[[#This Row],[Prosjek ocjena]]&gt;=4.5,5,IF(Table2[[#This Row],[Prosjek ocjena]]&gt;=3.5,4,IF(Table2[[#This Row],[Prosjek ocjena]]&gt;=2.5,3,2))))</f>
        <v>3</v>
      </c>
      <c r="U11" s="7"/>
    </row>
    <row r="12" spans="1:21">
      <c r="A12" s="12">
        <v>1</v>
      </c>
      <c r="B12" s="8" t="s">
        <v>15</v>
      </c>
      <c r="C12" s="9">
        <v>2</v>
      </c>
      <c r="D12" s="9">
        <v>3</v>
      </c>
      <c r="E12" s="9">
        <v>3</v>
      </c>
      <c r="F12" s="9">
        <v>4</v>
      </c>
      <c r="G12" s="9">
        <v>5</v>
      </c>
      <c r="H12" s="9">
        <v>2</v>
      </c>
      <c r="I12" s="9">
        <v>3</v>
      </c>
      <c r="J12" s="9">
        <v>3</v>
      </c>
      <c r="K12" s="9">
        <v>2</v>
      </c>
      <c r="L12" s="9">
        <v>3</v>
      </c>
      <c r="M12" s="9">
        <v>2</v>
      </c>
      <c r="N12" s="25">
        <v>4</v>
      </c>
      <c r="O12" s="23">
        <f>SUM(Table2[[#This Row],[HRVATSKI]:[INFORMATIKA]])</f>
        <v>36</v>
      </c>
      <c r="P12" s="23">
        <f>COUNT(Table2[[#This Row],[HRVATSKI]:[INFORMATIKA]])</f>
        <v>12</v>
      </c>
      <c r="Q12" s="22">
        <f>AVERAGE(Table2[[#This Row],[HRVATSKI]:[INFORMATIKA]])</f>
        <v>3</v>
      </c>
      <c r="R12" s="30">
        <v>11</v>
      </c>
      <c r="S12" s="30" t="str">
        <f>IF(Table2[[#This Row],[Broj neopravdanih sati]]&lt;=3,"Uzorno",IF(Table2[[#This Row],[Broj neopravdanih sati]]&lt;=7,"Dobro","Loše"))</f>
        <v>Loše</v>
      </c>
      <c r="T12" s="30">
        <f>IF(COUNTIF(Table2[[#This Row],[HRVATSKI]:[INFORMATIKA]],1)&gt;=1,1,IF(Table2[[#This Row],[Prosjek ocjena]]&gt;=4.5,5,IF(Table2[[#This Row],[Prosjek ocjena]]&gt;=3.5,4,IF(Table2[[#This Row],[Prosjek ocjena]]&gt;=2.5,3,2))))</f>
        <v>3</v>
      </c>
      <c r="U12" s="7"/>
    </row>
    <row r="13" spans="1:21">
      <c r="A13" s="12">
        <v>8</v>
      </c>
      <c r="B13" s="8" t="s">
        <v>22</v>
      </c>
      <c r="C13" s="9">
        <v>2</v>
      </c>
      <c r="D13" s="9">
        <v>2</v>
      </c>
      <c r="E13" s="9">
        <v>3</v>
      </c>
      <c r="F13" s="9">
        <v>4</v>
      </c>
      <c r="G13" s="9">
        <v>5</v>
      </c>
      <c r="H13" s="9">
        <v>2</v>
      </c>
      <c r="I13" s="9">
        <v>4</v>
      </c>
      <c r="J13" s="9">
        <v>3</v>
      </c>
      <c r="K13" s="9">
        <v>2</v>
      </c>
      <c r="L13" s="9">
        <v>3</v>
      </c>
      <c r="M13" s="9">
        <v>3</v>
      </c>
      <c r="N13" s="25">
        <v>3</v>
      </c>
      <c r="O13" s="23">
        <f>SUM(Table2[[#This Row],[HRVATSKI]:[INFORMATIKA]])</f>
        <v>36</v>
      </c>
      <c r="P13" s="23">
        <f>COUNT(Table2[[#This Row],[HRVATSKI]:[INFORMATIKA]])</f>
        <v>12</v>
      </c>
      <c r="Q13" s="22">
        <f>AVERAGE(Table2[[#This Row],[HRVATSKI]:[INFORMATIKA]])</f>
        <v>3</v>
      </c>
      <c r="R13" s="30">
        <v>11</v>
      </c>
      <c r="S13" s="30" t="str">
        <f>IF(Table2[[#This Row],[Broj neopravdanih sati]]&lt;=3,"Uzorno",IF(Table2[[#This Row],[Broj neopravdanih sati]]&lt;=7,"Dobro","Loše"))</f>
        <v>Loše</v>
      </c>
      <c r="T13" s="30">
        <f>IF(COUNTIF(Table2[[#This Row],[HRVATSKI]:[INFORMATIKA]],1)&gt;=1,1,IF(Table2[[#This Row],[Prosjek ocjena]]&gt;=4.5,5,IF(Table2[[#This Row],[Prosjek ocjena]]&gt;=3.5,4,IF(Table2[[#This Row],[Prosjek ocjena]]&gt;=2.5,3,2))))</f>
        <v>3</v>
      </c>
      <c r="U13" s="7"/>
    </row>
    <row r="14" spans="1:21">
      <c r="A14" s="13">
        <v>5</v>
      </c>
      <c r="B14" s="14" t="s">
        <v>19</v>
      </c>
      <c r="C14" s="15">
        <v>1</v>
      </c>
      <c r="D14" s="15">
        <v>2</v>
      </c>
      <c r="E14" s="15">
        <v>2</v>
      </c>
      <c r="F14" s="15">
        <v>4</v>
      </c>
      <c r="G14" s="15">
        <v>5</v>
      </c>
      <c r="H14" s="15">
        <v>2</v>
      </c>
      <c r="I14" s="15">
        <v>2</v>
      </c>
      <c r="J14" s="15">
        <v>3</v>
      </c>
      <c r="K14" s="15">
        <v>2</v>
      </c>
      <c r="L14" s="15">
        <v>2</v>
      </c>
      <c r="M14" s="15">
        <v>2</v>
      </c>
      <c r="N14" s="16">
        <v>4</v>
      </c>
      <c r="O14" s="24">
        <f>SUM(Table2[[#This Row],[HRVATSKI]:[INFORMATIKA]])</f>
        <v>31</v>
      </c>
      <c r="P14" s="24">
        <f>COUNT(Table2[[#This Row],[HRVATSKI]:[INFORMATIKA]])</f>
        <v>12</v>
      </c>
      <c r="Q14" s="22">
        <f>AVERAGE(Table2[[#This Row],[HRVATSKI]:[INFORMATIKA]])</f>
        <v>2.5833333333333335</v>
      </c>
      <c r="R14" s="30">
        <v>14</v>
      </c>
      <c r="S14" s="30" t="str">
        <f>IF(Table2[[#This Row],[Broj neopravdanih sati]]&lt;=3,"Uzorno",IF(Table2[[#This Row],[Broj neopravdanih sati]]&lt;=7,"Dobro","Loše"))</f>
        <v>Loše</v>
      </c>
      <c r="T14" s="30">
        <f>IF(COUNTIF(Table2[[#This Row],[HRVATSKI]:[INFORMATIKA]],1)&gt;=1,1,IF(Table2[[#This Row],[Prosjek ocjena]]&gt;=4.5,5,IF(Table2[[#This Row],[Prosjek ocjena]]&gt;=3.5,4,IF(Table2[[#This Row],[Prosjek ocjena]]&gt;=2.5,3,2))))</f>
        <v>1</v>
      </c>
      <c r="U14" s="7"/>
    </row>
    <row r="15" spans="1:21">
      <c r="O15" s="5"/>
      <c r="P15" s="5"/>
      <c r="Q15" s="7"/>
    </row>
    <row r="16" spans="1:21" ht="15.75" thickBot="1">
      <c r="B16" s="26" t="s">
        <v>28</v>
      </c>
      <c r="C16" s="28">
        <f>AVERAGE(Table2[HRVATSKI])</f>
        <v>3</v>
      </c>
      <c r="D16" s="28">
        <f>AVERAGE(Table2[ENGLESKI])</f>
        <v>3.1</v>
      </c>
      <c r="E16" s="28">
        <f>AVERAGE(Table2[NJEMAČKI])</f>
        <v>3.6</v>
      </c>
      <c r="F16" s="28">
        <f>AVERAGE(Table2[GLAZBENI])</f>
        <v>4.4000000000000004</v>
      </c>
      <c r="G16" s="28">
        <f>AVERAGE(Table2[LIKOVNI])</f>
        <v>5</v>
      </c>
      <c r="H16" s="28">
        <f>AVERAGE(Table2[POVIJEST])</f>
        <v>3</v>
      </c>
      <c r="I16" s="28">
        <f>AVERAGE(Table2[ZEMLJOPIS])</f>
        <v>4.0999999999999996</v>
      </c>
      <c r="J16" s="28">
        <f>AVERAGE(Table2[MATEMATIKA])</f>
        <v>3.5</v>
      </c>
      <c r="K16" s="28">
        <f>AVERAGE(Table2[FIZIKA])</f>
        <v>2.7</v>
      </c>
      <c r="L16" s="28">
        <f>AVERAGE(Table2[KEMIJA])</f>
        <v>3.7</v>
      </c>
      <c r="M16" s="28">
        <f>AVERAGE(Table2[BIOLOGIJA])</f>
        <v>2.8</v>
      </c>
      <c r="N16" s="28">
        <f>AVERAGE(Table2[INFORMATIKA])</f>
        <v>4</v>
      </c>
    </row>
    <row r="17" spans="17:19" ht="45.75" thickBot="1">
      <c r="S17" s="31" t="s">
        <v>34</v>
      </c>
    </row>
    <row r="18" spans="17:19" ht="15.75" thickBot="1">
      <c r="Q18" s="26" t="s">
        <v>29</v>
      </c>
      <c r="S18" s="27">
        <f>COUNTIF(Table2[Zalaganje],"Uzorno")</f>
        <v>3</v>
      </c>
    </row>
    <row r="19" spans="17:19">
      <c r="Q19" s="29">
        <f>MAX(Table2[Prosjek ocjena])</f>
        <v>4.833333333333333</v>
      </c>
    </row>
    <row r="20" spans="17:19" ht="45.75" thickBot="1">
      <c r="S20" s="31" t="s">
        <v>32</v>
      </c>
    </row>
    <row r="21" spans="17:19" ht="15.75" thickBot="1">
      <c r="Q21" s="26" t="s">
        <v>35</v>
      </c>
      <c r="S21" s="27">
        <f>COUNTIF(Table2[Zalaganje],"Dobro")</f>
        <v>3</v>
      </c>
    </row>
    <row r="22" spans="17:19">
      <c r="Q22" s="29">
        <f>MIN(Table2[Prosjek ocjena])</f>
        <v>2.5833333333333335</v>
      </c>
    </row>
    <row r="23" spans="17:19" ht="30.75" thickBot="1">
      <c r="S23" s="31" t="s">
        <v>33</v>
      </c>
    </row>
    <row r="24" spans="17:19" ht="15.75" customHeight="1" thickBot="1">
      <c r="Q24" s="31" t="s">
        <v>36</v>
      </c>
      <c r="S24" s="27">
        <f>COUNTIF(Table2[Zalaganje],"Loše")</f>
        <v>4</v>
      </c>
    </row>
    <row r="25" spans="17:19">
      <c r="Q25" s="29">
        <f>AVERAGE(Table2[Prosjek ocjena])</f>
        <v>3.5750000000000006</v>
      </c>
    </row>
  </sheetData>
  <sheetProtection password="C5BE" sheet="1" objects="1" scenarios="1"/>
  <mergeCells count="1">
    <mergeCell ref="A3:B3"/>
  </mergeCells>
  <pageMargins left="0.7" right="0.7" top="0.75" bottom="0.75" header="0.3" footer="0.3"/>
  <pageSetup paperSize="9" orientation="portrait" verticalDpi="0" r:id="rId1"/>
  <headerFooter>
    <oddHeader>&amp;C&amp;"-,Bold"&amp;KFF0000Zadatak 1</oddHeader>
    <oddFooter>&amp;C&amp;"-,Bold"&amp;KFF0000Zadatak 1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Pismeni 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Korisnik</cp:lastModifiedBy>
  <dcterms:created xsi:type="dcterms:W3CDTF">2013-03-19T20:54:01Z</dcterms:created>
  <dcterms:modified xsi:type="dcterms:W3CDTF">2013-03-28T23:20:26Z</dcterms:modified>
</cp:coreProperties>
</file>